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8380" windowHeight="14445"/>
  </bookViews>
  <sheets>
    <sheet name="Ark1" sheetId="1" r:id="rId1"/>
    <sheet name="Ark2" sheetId="2" r:id="rId2"/>
    <sheet name="Ark3" sheetId="3" r:id="rId3"/>
  </sheets>
  <calcPr calcId="145621"/>
</workbook>
</file>

<file path=xl/calcChain.xml><?xml version="1.0" encoding="utf-8"?>
<calcChain xmlns="http://schemas.openxmlformats.org/spreadsheetml/2006/main">
  <c r="D22" i="1" l="1"/>
  <c r="M27" i="1"/>
  <c r="L26" i="1"/>
  <c r="L25" i="1"/>
  <c r="G24" i="1"/>
  <c r="E12" i="1" l="1"/>
  <c r="G11" i="1"/>
  <c r="G12" i="1" s="1"/>
  <c r="D11" i="1"/>
  <c r="D12" i="1" s="1"/>
  <c r="D13" i="1" s="1"/>
  <c r="D14" i="1" s="1"/>
  <c r="D21" i="1" l="1"/>
  <c r="G13" i="1"/>
  <c r="G14" i="1" s="1"/>
  <c r="G15" i="1" s="1"/>
  <c r="G21" i="1" s="1"/>
  <c r="D23" i="1" l="1"/>
  <c r="D24" i="1" s="1"/>
  <c r="D25" i="1" s="1"/>
  <c r="G22" i="1"/>
  <c r="H26" i="1" s="1"/>
  <c r="H27" i="1" s="1"/>
  <c r="H28" i="1" s="1"/>
  <c r="J27" i="1" l="1"/>
</calcChain>
</file>

<file path=xl/sharedStrings.xml><?xml version="1.0" encoding="utf-8"?>
<sst xmlns="http://schemas.openxmlformats.org/spreadsheetml/2006/main" count="51" uniqueCount="44">
  <si>
    <t>Til utbetaling</t>
  </si>
  <si>
    <t>Grunnpensjon</t>
  </si>
  <si>
    <t>Tilleggspensjon</t>
  </si>
  <si>
    <t>Særtillegg</t>
  </si>
  <si>
    <t>Uføregrad</t>
  </si>
  <si>
    <t>Eget beregningsgrunnlag</t>
  </si>
  <si>
    <t>månedsbeløp</t>
  </si>
  <si>
    <t>per år</t>
  </si>
  <si>
    <t>uføregrad</t>
  </si>
  <si>
    <t>G-justering</t>
  </si>
  <si>
    <t>Skattekompensasjon</t>
  </si>
  <si>
    <t>faktor</t>
  </si>
  <si>
    <t>tillegg</t>
  </si>
  <si>
    <t>differanse</t>
  </si>
  <si>
    <t>G-justert</t>
  </si>
  <si>
    <t>(NESTEN)</t>
  </si>
  <si>
    <t>Differanse</t>
  </si>
  <si>
    <t>66 prosent</t>
  </si>
  <si>
    <t>Justert for uføregrad</t>
  </si>
  <si>
    <t>Per måned</t>
  </si>
  <si>
    <t>Beregningsgrunnlag for gjenlevedentillegget</t>
  </si>
  <si>
    <t>Samlet utbetaling:</t>
  </si>
  <si>
    <t>Konvertering: Beregningsgrunnlag for gjenlevende</t>
  </si>
  <si>
    <t>med ST</t>
  </si>
  <si>
    <t>Egen opptjening</t>
  </si>
  <si>
    <t>Forskrift om omregning av uførepensjon til uføretrygd</t>
  </si>
  <si>
    <t>§ 3. Grunnlaget for beregning av uføretrygd</t>
  </si>
  <si>
    <t>[4] «Dersom medlemmet har rett til minste årlige ytelse i uføretrygden etter høy sats, jf. folketrygdloven § 12-13 andre ledd, skal beløpet fastsettes på følgende måte:»</t>
  </si>
  <si>
    <r>
      <t>a)</t>
    </r>
    <r>
      <rPr>
        <sz val="7"/>
        <color theme="1"/>
        <rFont val="Times New Roman"/>
        <family val="1"/>
      </rPr>
      <t xml:space="preserve">      </t>
    </r>
    <r>
      <rPr>
        <sz val="11.5"/>
        <color rgb="FF333333"/>
        <rFont val="Arial"/>
        <family val="2"/>
      </rPr>
      <t>lavere enn 39 601 kroner</t>
    </r>
  </si>
  <si>
    <r>
      <t>b)</t>
    </r>
    <r>
      <rPr>
        <sz val="7"/>
        <color theme="1"/>
        <rFont val="Times New Roman"/>
        <family val="1"/>
      </rPr>
      <t xml:space="preserve">      </t>
    </r>
    <r>
      <rPr>
        <sz val="11.5"/>
        <color rgb="FF333333"/>
        <rFont val="Arial"/>
        <family val="2"/>
      </rPr>
      <t>fra 39 601 kroner til 54 096 kroner</t>
    </r>
  </si>
  <si>
    <r>
      <t>c)</t>
    </r>
    <r>
      <rPr>
        <sz val="7"/>
        <color theme="1"/>
        <rFont val="Times New Roman"/>
        <family val="1"/>
      </rPr>
      <t xml:space="preserve">      </t>
    </r>
    <r>
      <rPr>
        <sz val="11.5"/>
        <color rgb="FF333333"/>
        <rFont val="Arial"/>
        <family val="2"/>
      </rPr>
      <t>fra 54 097 kroner til 78 594 krone</t>
    </r>
    <r>
      <rPr>
        <sz val="11"/>
        <color theme="1"/>
        <rFont val="Times New Roman"/>
        <family val="1"/>
      </rPr>
      <t>r</t>
    </r>
  </si>
  <si>
    <r>
      <t>d)</t>
    </r>
    <r>
      <rPr>
        <sz val="7"/>
        <color theme="1"/>
        <rFont val="Times New Roman"/>
        <family val="1"/>
      </rPr>
      <t xml:space="preserve">      </t>
    </r>
    <r>
      <rPr>
        <sz val="11.5"/>
        <color rgb="FF333333"/>
        <rFont val="Arial"/>
        <family val="2"/>
      </rPr>
      <t>fra 78 595 kroner til 162 709 kroner</t>
    </r>
  </si>
  <si>
    <r>
      <t>e)</t>
    </r>
    <r>
      <rPr>
        <sz val="7"/>
        <color theme="1"/>
        <rFont val="Times New Roman"/>
        <family val="1"/>
      </rPr>
      <t xml:space="preserve">      </t>
    </r>
    <r>
      <rPr>
        <sz val="11.5"/>
        <color rgb="FF333333"/>
        <rFont val="Arial"/>
        <family val="2"/>
      </rPr>
      <t>fra 162 710 kroner til 180 000 kroner</t>
    </r>
  </si>
  <si>
    <r>
      <t>f)</t>
    </r>
    <r>
      <rPr>
        <sz val="7"/>
        <color theme="1"/>
        <rFont val="Times New Roman"/>
        <family val="1"/>
      </rPr>
      <t xml:space="preserve">      </t>
    </r>
    <r>
      <rPr>
        <sz val="11.5"/>
        <color rgb="FF333333"/>
        <rFont val="Arial"/>
        <family val="2"/>
      </rPr>
      <t>fra 180 001 kroner til 260 741 kroner</t>
    </r>
  </si>
  <si>
    <r>
      <t>g)</t>
    </r>
    <r>
      <rPr>
        <sz val="7"/>
        <color rgb="FF333333"/>
        <rFont val="Times New Roman"/>
        <family val="1"/>
      </rPr>
      <t xml:space="preserve">    </t>
    </r>
    <r>
      <rPr>
        <sz val="11.5"/>
        <color rgb="FF333333"/>
        <rFont val="Arial"/>
        <family val="2"/>
      </rPr>
      <t>fra 260 742 kroner til 306 402</t>
    </r>
  </si>
  <si>
    <r>
      <t>h)</t>
    </r>
    <r>
      <rPr>
        <sz val="7"/>
        <color rgb="FF333333"/>
        <rFont val="Times New Roman"/>
        <family val="1"/>
      </rPr>
      <t xml:space="preserve">    </t>
    </r>
    <r>
      <rPr>
        <sz val="11.5"/>
        <color rgb="FF333333"/>
        <rFont val="Arial"/>
        <family val="2"/>
      </rPr>
      <t>høyere enn 306 402 kroner</t>
    </r>
  </si>
  <si>
    <t>Beregningsgrunnlaget for gjenlevendetillegget</t>
  </si>
  <si>
    <t>Trygdetid</t>
  </si>
  <si>
    <t>«Beregningsgrunnlag for gjt»</t>
  </si>
  <si>
    <t>Beregningsgrunnlaget for UT</t>
  </si>
  <si>
    <t>OBS! Husk å velge satser for skattekompensasjon. Dette gjøres IKKE automatisk.</t>
  </si>
  <si>
    <t>(Hvis bruker ikke har gjenlevenderettigheter så kan dette regnearket brukes til å regne ut brukers fiktive beregningsgrunnlag for uføretrygd.</t>
  </si>
  <si>
    <t>Merk at hvis bruker er gift så er det ikke støtte for å ta med særtillegget i de få tilfellene dette skal tas med, jf. omregningsforskriften § 3 første ledd siste setning. Jeg har heller ikke limt inn skattesatsene for gifte i regnearket.)</t>
  </si>
  <si>
    <t>Oppjustering av gjenlevendetillegget ved økning av grad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</si>
</sst>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 #,##0.0_ ;_ * \-#,##0.0_ ;_ * &quot;-&quot;??_ ;_ @_ "/>
    <numFmt numFmtId="165" formatCode="_ * #,##0_ ;_ * \-#,##0_ ;_ * &quot;-&quot;??_ ;_ @_ "/>
    <numFmt numFmtId="166" formatCode="_ * #,##0.0_ ;_ * \-#,##0.0_ ;_ * &quot;-&quot;?_ ;_ @_ "/>
  </numFmts>
  <fonts count="8" x14ac:knownFonts="1">
    <font>
      <sz val="11"/>
      <color theme="1"/>
      <name val="Calibri"/>
      <family val="2"/>
      <scheme val="minor"/>
    </font>
    <font>
      <sz val="11"/>
      <color theme="1"/>
      <name val="Calibri"/>
      <family val="2"/>
      <scheme val="minor"/>
    </font>
    <font>
      <sz val="11.5"/>
      <color rgb="FF333333"/>
      <name val="Arial"/>
      <family val="2"/>
    </font>
    <font>
      <sz val="11"/>
      <color rgb="FF333333"/>
      <name val="Calibri"/>
      <family val="2"/>
      <scheme val="minor"/>
    </font>
    <font>
      <sz val="11"/>
      <color theme="1"/>
      <name val="Times New Roman"/>
      <family val="1"/>
    </font>
    <font>
      <sz val="7"/>
      <color theme="1"/>
      <name val="Times New Roman"/>
      <family val="1"/>
    </font>
    <font>
      <sz val="7"/>
      <color rgb="FF333333"/>
      <name val="Times New Roman"/>
      <family val="1"/>
    </font>
    <font>
      <sz val="11"/>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7" tint="0.59999389629810485"/>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43" fontId="0" fillId="0" borderId="0" xfId="1" applyFont="1"/>
    <xf numFmtId="164" fontId="0" fillId="0" borderId="0" xfId="1" applyNumberFormat="1" applyFont="1"/>
    <xf numFmtId="165" fontId="0" fillId="0" borderId="0" xfId="1" applyNumberFormat="1" applyFont="1"/>
    <xf numFmtId="0" fontId="0" fillId="2" borderId="0" xfId="0" applyFill="1"/>
    <xf numFmtId="0" fontId="3" fillId="2" borderId="0" xfId="0" applyFont="1" applyFill="1"/>
    <xf numFmtId="165" fontId="0" fillId="0" borderId="0" xfId="0" applyNumberFormat="1"/>
    <xf numFmtId="165" fontId="0" fillId="3" borderId="0" xfId="1" applyNumberFormat="1" applyFont="1" applyFill="1"/>
    <xf numFmtId="166" fontId="0" fillId="0" borderId="0" xfId="0" applyNumberFormat="1"/>
    <xf numFmtId="0" fontId="0" fillId="0" borderId="0" xfId="0" applyFill="1"/>
    <xf numFmtId="3" fontId="0" fillId="2" borderId="0" xfId="0" applyNumberFormat="1" applyFill="1"/>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indent="5"/>
    </xf>
    <xf numFmtId="0" fontId="2" fillId="0" borderId="0" xfId="0" applyFont="1" applyAlignment="1">
      <alignment horizontal="left" vertical="center" indent="5"/>
    </xf>
    <xf numFmtId="0" fontId="7" fillId="0" borderId="0" xfId="0" applyFont="1" applyAlignment="1">
      <alignment vertical="center"/>
    </xf>
    <xf numFmtId="165" fontId="0" fillId="4" borderId="0" xfId="1" applyNumberFormat="1" applyFont="1" applyFill="1"/>
    <xf numFmtId="0" fontId="0" fillId="4" borderId="0" xfId="0" applyFill="1"/>
    <xf numFmtId="165" fontId="0" fillId="4" borderId="0" xfId="0" applyNumberFormat="1" applyFill="1"/>
    <xf numFmtId="0" fontId="2" fillId="2" borderId="0" xfId="0" applyFont="1" applyFill="1" applyAlignment="1">
      <alignment vertical="center"/>
    </xf>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abSelected="1" workbookViewId="0">
      <selection activeCell="G24" sqref="G24"/>
    </sheetView>
  </sheetViews>
  <sheetFormatPr baseColWidth="10" defaultRowHeight="15" x14ac:dyDescent="0.25"/>
  <cols>
    <col min="1" max="1" width="12.85546875" customWidth="1"/>
    <col min="3" max="3" width="17.42578125" customWidth="1"/>
    <col min="4" max="4" width="15" customWidth="1"/>
  </cols>
  <sheetData>
    <row r="1" spans="1:7" x14ac:dyDescent="0.25">
      <c r="A1" t="s">
        <v>22</v>
      </c>
    </row>
    <row r="3" spans="1:7" x14ac:dyDescent="0.25">
      <c r="C3" t="s">
        <v>1</v>
      </c>
      <c r="D3" t="s">
        <v>2</v>
      </c>
      <c r="E3" t="s">
        <v>3</v>
      </c>
      <c r="G3" t="s">
        <v>37</v>
      </c>
    </row>
    <row r="4" spans="1:7" x14ac:dyDescent="0.25">
      <c r="A4" t="s">
        <v>0</v>
      </c>
      <c r="C4" s="4">
        <v>4784</v>
      </c>
      <c r="D4" s="4">
        <v>4753</v>
      </c>
      <c r="E4" s="4">
        <v>421</v>
      </c>
      <c r="G4" s="4">
        <v>30</v>
      </c>
    </row>
    <row r="5" spans="1:7" x14ac:dyDescent="0.25">
      <c r="A5" t="s">
        <v>24</v>
      </c>
      <c r="C5" s="4">
        <v>2762</v>
      </c>
      <c r="D5" s="4">
        <v>2020</v>
      </c>
      <c r="E5" s="4">
        <v>742</v>
      </c>
    </row>
    <row r="7" spans="1:7" x14ac:dyDescent="0.25">
      <c r="A7" t="s">
        <v>4</v>
      </c>
      <c r="B7" s="4">
        <v>50</v>
      </c>
    </row>
    <row r="9" spans="1:7" x14ac:dyDescent="0.25">
      <c r="B9" t="s">
        <v>5</v>
      </c>
      <c r="G9" t="s">
        <v>20</v>
      </c>
    </row>
    <row r="11" spans="1:7" x14ac:dyDescent="0.25">
      <c r="B11" t="s">
        <v>6</v>
      </c>
      <c r="D11">
        <f>(C5+D5)</f>
        <v>4782</v>
      </c>
      <c r="E11" t="s">
        <v>23</v>
      </c>
      <c r="G11" s="3">
        <f>(C4+D4+E4)</f>
        <v>9958</v>
      </c>
    </row>
    <row r="12" spans="1:7" x14ac:dyDescent="0.25">
      <c r="B12" t="s">
        <v>7</v>
      </c>
      <c r="D12" s="3">
        <f>(D11*12)</f>
        <v>57384</v>
      </c>
      <c r="E12" s="3">
        <f>(C5+D5+E5)*12</f>
        <v>66288</v>
      </c>
      <c r="G12" s="3">
        <f>(G11*12)</f>
        <v>119496</v>
      </c>
    </row>
    <row r="13" spans="1:7" x14ac:dyDescent="0.25">
      <c r="B13" t="s">
        <v>8</v>
      </c>
      <c r="D13" s="3">
        <f>(D12/B7*100)</f>
        <v>114768</v>
      </c>
      <c r="F13" t="s">
        <v>13</v>
      </c>
      <c r="G13" s="3">
        <f>(G12-E12)</f>
        <v>53208</v>
      </c>
    </row>
    <row r="14" spans="1:7" x14ac:dyDescent="0.25">
      <c r="B14" t="s">
        <v>9</v>
      </c>
      <c r="D14" s="1">
        <f>(D13*87328/88370)</f>
        <v>113414.73242050469</v>
      </c>
      <c r="F14" t="s">
        <v>12</v>
      </c>
      <c r="G14" s="3">
        <f>(D13+G13)</f>
        <v>167976</v>
      </c>
    </row>
    <row r="15" spans="1:7" x14ac:dyDescent="0.25">
      <c r="F15" t="s">
        <v>14</v>
      </c>
      <c r="G15" s="1">
        <f>(G14*87328/88370)</f>
        <v>165995.33923277131</v>
      </c>
    </row>
    <row r="16" spans="1:7" x14ac:dyDescent="0.25">
      <c r="G16" s="11"/>
    </row>
    <row r="17" spans="1:13" x14ac:dyDescent="0.25">
      <c r="B17" t="s">
        <v>10</v>
      </c>
      <c r="G17" s="11"/>
    </row>
    <row r="18" spans="1:13" x14ac:dyDescent="0.25">
      <c r="C18" t="s">
        <v>11</v>
      </c>
      <c r="D18" s="5">
        <v>2.00658</v>
      </c>
      <c r="F18" s="9" t="s">
        <v>11</v>
      </c>
      <c r="G18" s="19">
        <v>2.3660899999999998</v>
      </c>
      <c r="H18" s="11"/>
    </row>
    <row r="19" spans="1:13" x14ac:dyDescent="0.25">
      <c r="C19" t="s">
        <v>12</v>
      </c>
      <c r="D19" s="10">
        <v>-26439</v>
      </c>
      <c r="F19" s="9" t="s">
        <v>12</v>
      </c>
      <c r="G19" s="19">
        <v>-84934</v>
      </c>
    </row>
    <row r="21" spans="1:13" x14ac:dyDescent="0.25">
      <c r="B21" t="s">
        <v>38</v>
      </c>
      <c r="D21" s="7">
        <f>ROUND((D14*D18+D19),0)</f>
        <v>201137</v>
      </c>
      <c r="F21" t="s">
        <v>15</v>
      </c>
      <c r="G21" s="3">
        <f>(G15*G18+G19)</f>
        <v>307825.91220526781</v>
      </c>
    </row>
    <row r="22" spans="1:13" x14ac:dyDescent="0.25">
      <c r="B22" t="s">
        <v>39</v>
      </c>
      <c r="D22" s="7">
        <f>((D14*D18+D19)/G4*40)</f>
        <v>268182.31170711509</v>
      </c>
      <c r="F22" t="s">
        <v>16</v>
      </c>
      <c r="G22" s="6">
        <f>(G21-D21)</f>
        <v>106688.91220526781</v>
      </c>
    </row>
    <row r="23" spans="1:13" x14ac:dyDescent="0.25">
      <c r="B23" t="s">
        <v>17</v>
      </c>
      <c r="D23" s="3">
        <f>ROUND((D22*0.66),0)/40*G4</f>
        <v>132750</v>
      </c>
      <c r="F23" t="s">
        <v>36</v>
      </c>
      <c r="L23" t="s">
        <v>43</v>
      </c>
    </row>
    <row r="24" spans="1:13" x14ac:dyDescent="0.25">
      <c r="B24" t="s">
        <v>18</v>
      </c>
      <c r="D24">
        <f>ROUND((D23/100*B7),0)</f>
        <v>66375</v>
      </c>
      <c r="G24" s="7">
        <f>(G22/B7*100)</f>
        <v>213377.82441053563</v>
      </c>
    </row>
    <row r="25" spans="1:13" x14ac:dyDescent="0.25">
      <c r="B25" t="s">
        <v>19</v>
      </c>
      <c r="D25" s="16">
        <f>ROUND((D24/12),0)</f>
        <v>5531</v>
      </c>
      <c r="L25">
        <f>(G22/B7*100)/31*40</f>
        <v>275326.22504585242</v>
      </c>
    </row>
    <row r="26" spans="1:13" x14ac:dyDescent="0.25">
      <c r="F26" t="s">
        <v>17</v>
      </c>
      <c r="H26" s="2">
        <f>ROUND((G24*0.66),0)</f>
        <v>140829</v>
      </c>
      <c r="J26" t="s">
        <v>21</v>
      </c>
      <c r="L26">
        <f>(L25*0.66)</f>
        <v>181715.30853026261</v>
      </c>
    </row>
    <row r="27" spans="1:13" x14ac:dyDescent="0.25">
      <c r="F27" t="s">
        <v>18</v>
      </c>
      <c r="H27" s="8">
        <f>H26/100*B7</f>
        <v>70414.5</v>
      </c>
      <c r="J27" s="18">
        <f>(D25+H28)</f>
        <v>11399</v>
      </c>
      <c r="L27" t="s">
        <v>19</v>
      </c>
      <c r="M27">
        <f>(L26/12)/40*31</f>
        <v>11735.780342579459</v>
      </c>
    </row>
    <row r="28" spans="1:13" x14ac:dyDescent="0.25">
      <c r="F28" t="s">
        <v>19</v>
      </c>
      <c r="H28" s="17">
        <f>ROUND((H27/12),0)</f>
        <v>5868</v>
      </c>
    </row>
    <row r="30" spans="1:13" x14ac:dyDescent="0.25">
      <c r="A30" t="s">
        <v>40</v>
      </c>
    </row>
    <row r="31" spans="1:13" x14ac:dyDescent="0.25">
      <c r="A31" s="15" t="s">
        <v>41</v>
      </c>
    </row>
    <row r="32" spans="1:13" x14ac:dyDescent="0.25">
      <c r="A32" t="s">
        <v>42</v>
      </c>
    </row>
    <row r="34" spans="1:16" x14ac:dyDescent="0.25">
      <c r="A34" s="12" t="s">
        <v>25</v>
      </c>
    </row>
    <row r="35" spans="1:16" x14ac:dyDescent="0.25">
      <c r="A35" s="12" t="s">
        <v>26</v>
      </c>
    </row>
    <row r="36" spans="1:16" x14ac:dyDescent="0.25">
      <c r="A36" s="12" t="s">
        <v>27</v>
      </c>
    </row>
    <row r="37" spans="1:16" x14ac:dyDescent="0.25">
      <c r="A37" s="12"/>
    </row>
    <row r="38" spans="1:16" x14ac:dyDescent="0.25">
      <c r="A38" s="13" t="s">
        <v>28</v>
      </c>
      <c r="D38" s="13" t="s">
        <v>29</v>
      </c>
      <c r="H38" s="13" t="s">
        <v>30</v>
      </c>
      <c r="L38" s="13" t="s">
        <v>31</v>
      </c>
      <c r="P38" s="13" t="s">
        <v>32</v>
      </c>
    </row>
    <row r="39" spans="1:16" x14ac:dyDescent="0.25">
      <c r="A39" s="11">
        <v>1.53322</v>
      </c>
      <c r="D39" s="12">
        <v>2.0442999999999998</v>
      </c>
      <c r="H39" s="11">
        <v>1.67018</v>
      </c>
      <c r="L39" s="11">
        <v>2.00658</v>
      </c>
      <c r="P39" s="11">
        <v>2.3660899999999998</v>
      </c>
    </row>
    <row r="40" spans="1:16" x14ac:dyDescent="0.25">
      <c r="D40" s="12">
        <v>-20239</v>
      </c>
      <c r="L40" s="11">
        <v>-26439</v>
      </c>
      <c r="P40" s="11">
        <v>-84934</v>
      </c>
    </row>
    <row r="42" spans="1:16" x14ac:dyDescent="0.25">
      <c r="A42" s="13" t="s">
        <v>33</v>
      </c>
      <c r="D42" s="14" t="s">
        <v>34</v>
      </c>
      <c r="H42" s="14" t="s">
        <v>35</v>
      </c>
    </row>
    <row r="43" spans="1:16" x14ac:dyDescent="0.25">
      <c r="A43" s="11">
        <v>1.4160999999999999</v>
      </c>
      <c r="D43" s="11">
        <v>1.06474</v>
      </c>
      <c r="H43" s="11">
        <v>1.6065700000000001</v>
      </c>
    </row>
    <row r="44" spans="1:16" x14ac:dyDescent="0.25">
      <c r="A44" s="11">
        <v>86063</v>
      </c>
      <c r="D44" s="11">
        <v>177678</v>
      </c>
      <c r="H44" s="11">
        <v>11659</v>
      </c>
    </row>
  </sheetData>
  <dataValidations disablePrompts="1" count="10">
    <dataValidation allowBlank="1" showInputMessage="1" showErrorMessage="1" prompt="Hvis ikke ST: La stå tomt eller skriv 0." sqref="E3"/>
    <dataValidation allowBlank="1" showInputMessage="1" showErrorMessage="1" prompt="Dette feltet brukes til utregning av beregningsgrunnlaget for gjenlevendetillegget, da skal evt. særtillegg tas med." sqref="E11"/>
    <dataValidation allowBlank="1" showInputMessage="1" showErrorMessage="1" prompt="Jeg må lære meg mer avasnert Excel hvis jeg skal ha automatisk støtte for dette..." sqref="B17"/>
    <dataValidation allowBlank="1" showInputMessage="1" showErrorMessage="1" prompt="Se omregningsforskriften § 7 andre ledd som viser til § 3 første til fjerde ledd. Justering for trygdetid står i § 3 femte ledd." sqref="B21"/>
    <dataValidation allowBlank="1" showInputMessage="1" showErrorMessage="1" prompt="Brev fra departementet til direktoratet av 28.10.2014 sier imidlertid at «Årsaken er at differansen mellom disse to grunnlagene skal være justert for trygdetid.» Jeg kan ikke se at forskriften tilsier at det skal justeres for trygdetid noe sted." sqref="F22"/>
    <dataValidation allowBlank="1" showInputMessage="1" showErrorMessage="1" prompt="Størrelsen på brukers grunnpensjon tilsier ikke at trygdetiden er redusert, men trygdetiden er i standardeksempelet satt til 39 år for å få frem forskjellen på brukers ordinære beregningsgrunnlag og grunnlaget for tillegget." sqref="G3"/>
    <dataValidation allowBlank="1" showInputMessage="1" showErrorMessage="1" prompt="Merk: Det er ikke støtte for å sjekke mot minsteytelsene. Hvis bruker mottar en minsteytelse så vil beløpet her og samlet ytelse ikke stemme. Men minsteytelsen skal ikke benyttes for å beregne/konvertere tillegget." sqref="B25"/>
    <dataValidation allowBlank="1" showInputMessage="1" showErrorMessage="1" prompt="Justeres for brukers trygdetid, jf. omregningsforskriften § 3 femte ledd." sqref="B22"/>
    <dataValidation allowBlank="1" showInputMessage="1" showErrorMessage="1" prompt="Det skal ikke bli noen forskjell på det å ikke justere for trygdetid, og det å justere opp beregningsgrunnlaget, men nedjustere utbetalingen pga. redusert trygdetid." sqref="F23"/>
    <dataValidation allowBlank="1" showInputMessage="1" showErrorMessage="1" prompt="Avrunding også her." sqref="D24"/>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Ark2</vt:lpstr>
      <vt:lpstr>Ark3</vt:lpstr>
    </vt:vector>
  </TitlesOfParts>
  <Company>NAV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Skogestad, Thomas</dc:creator>
  <cp:lastModifiedBy>Skogestad, Thomas</cp:lastModifiedBy>
  <dcterms:created xsi:type="dcterms:W3CDTF">2015-02-17T11:36:49Z</dcterms:created>
  <dcterms:modified xsi:type="dcterms:W3CDTF">2015-02-20T15:37:10Z</dcterms:modified>
</cp:coreProperties>
</file>